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itadel\Downloads\"/>
    </mc:Choice>
  </mc:AlternateContent>
  <xr:revisionPtr revIDLastSave="0" documentId="8_{FDFB4ACF-B073-498D-8366-EC9CDBA7C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 WORKSHEET" sheetId="1" r:id="rId1"/>
    <sheet name="BANK FEE WORKSHEET" sheetId="2" r:id="rId2"/>
  </sheets>
  <definedNames>
    <definedName name="_xlnm.Print_Area" localSheetId="1">'BANK FEE WORKSHEET'!$B$2:$O$48</definedName>
    <definedName name="_xlnm.Print_Area" localSheetId="0">'SALES WORKSHEET'!$B$2:$O$42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L14" i="1"/>
  <c r="L24" i="1" s="1"/>
  <c r="L29" i="1" s="1"/>
  <c r="H16" i="1"/>
  <c r="H21" i="1"/>
  <c r="U26" i="1" l="1"/>
  <c r="U25" i="1"/>
  <c r="S24" i="1"/>
  <c r="L23" i="2" l="1"/>
  <c r="L22" i="2"/>
  <c r="L18" i="2" l="1"/>
  <c r="L19" i="2" s="1"/>
  <c r="L25" i="2" s="1"/>
  <c r="U23" i="1" l="1"/>
  <c r="S27" i="1" l="1"/>
  <c r="L27" i="2" l="1"/>
  <c r="L36" i="2" s="1"/>
  <c r="L37" i="2" s="1"/>
  <c r="L40" i="2" s="1"/>
  <c r="L41" i="2" s="1"/>
  <c r="F28" i="1" s="1"/>
  <c r="L30" i="1" s="1"/>
  <c r="U27" i="1" l="1"/>
</calcChain>
</file>

<file path=xl/sharedStrings.xml><?xml version="1.0" encoding="utf-8"?>
<sst xmlns="http://schemas.openxmlformats.org/spreadsheetml/2006/main" count="62" uniqueCount="51">
  <si>
    <t xml:space="preserve"> RULES: </t>
  </si>
  <si>
    <t xml:space="preserve"> </t>
  </si>
  <si>
    <t>SALE PRICE</t>
  </si>
  <si>
    <t>DIFFERENCE</t>
  </si>
  <si>
    <t>DEALER FEE</t>
  </si>
  <si>
    <t>TAXES</t>
  </si>
  <si>
    <t>REGISTRATION FEE</t>
  </si>
  <si>
    <t>BALANCE</t>
  </si>
  <si>
    <t>MINUS</t>
  </si>
  <si>
    <t>=</t>
  </si>
  <si>
    <t>+</t>
  </si>
  <si>
    <t>TRADE IN VALUE</t>
  </si>
  <si>
    <t>ENTER NADA CLEAN TRADE VALUE</t>
  </si>
  <si>
    <r>
      <t>·</t>
    </r>
    <r>
      <rPr>
        <sz val="7"/>
        <color rgb="FF000000"/>
        <rFont val="Calibri"/>
        <family val="2"/>
      </rPr>
      <t xml:space="preserve">       </t>
    </r>
    <r>
      <rPr>
        <b/>
        <sz val="18"/>
        <color rgb="FF000000"/>
        <rFont val="Calibri"/>
        <family val="2"/>
      </rPr>
      <t>DOWN PAYMENT MUST BE 15% OR MORE OF SALES PRICE</t>
    </r>
  </si>
  <si>
    <r>
      <t>·</t>
    </r>
    <r>
      <rPr>
        <sz val="7"/>
        <color rgb="FF000000"/>
        <rFont val="Calibri"/>
        <family val="2"/>
      </rPr>
      <t xml:space="preserve">       </t>
    </r>
    <r>
      <rPr>
        <b/>
        <sz val="18"/>
        <color rgb="FF000000"/>
        <rFont val="Calibri"/>
        <family val="2"/>
      </rPr>
      <t>BALANCE BEFORE WARRANTY &amp; GAP MUST BE 130% OF NADA CLEAN TRADE OR LESS</t>
    </r>
  </si>
  <si>
    <r>
      <t>·</t>
    </r>
    <r>
      <rPr>
        <sz val="7"/>
        <color rgb="FF000000"/>
        <rFont val="Calibri"/>
        <family val="2"/>
      </rPr>
      <t xml:space="preserve">       </t>
    </r>
    <r>
      <rPr>
        <b/>
        <sz val="18"/>
        <color rgb="FF000000"/>
        <rFont val="Calibri"/>
        <family val="2"/>
      </rPr>
      <t xml:space="preserve">IF BALANCE BEFORE WARRANTY &amp; GAP IS MORE THAN 130% OF NADA CLEAN TRADE THE DIFFERENCE IS SPLIT BETWEEN DEALER &amp; BANK FEE. </t>
    </r>
  </si>
  <si>
    <r>
      <t>·</t>
    </r>
    <r>
      <rPr>
        <sz val="7"/>
        <color rgb="FF000000"/>
        <rFont val="Calibri"/>
        <family val="2"/>
      </rPr>
      <t xml:space="preserve">       </t>
    </r>
    <r>
      <rPr>
        <b/>
        <sz val="18"/>
        <color rgb="FF000000"/>
        <rFont val="Calibri"/>
        <family val="2"/>
      </rPr>
      <t>MINIMUM BANK FEE IS $1500</t>
    </r>
  </si>
  <si>
    <r>
      <t>·</t>
    </r>
    <r>
      <rPr>
        <sz val="7"/>
        <color rgb="FF000000"/>
        <rFont val="Calibri"/>
        <family val="2"/>
      </rPr>
      <t xml:space="preserve">       </t>
    </r>
    <r>
      <rPr>
        <b/>
        <sz val="18"/>
        <color rgb="FF000000"/>
        <rFont val="Calibri"/>
        <family val="2"/>
      </rPr>
      <t>AMOUNT FUNDED IS TOTAL BALANCE MINUS BANK FEE</t>
    </r>
  </si>
  <si>
    <t>GAP INSURANCE</t>
  </si>
  <si>
    <t xml:space="preserve">Don't forget to print and add this form to your deal jacket. </t>
  </si>
  <si>
    <t>SECTION ONE</t>
  </si>
  <si>
    <t>CLEAN TRADE VALUE</t>
  </si>
  <si>
    <t>X</t>
  </si>
  <si>
    <t xml:space="preserve">ADD: </t>
  </si>
  <si>
    <t>SERVICE CONTRACT PRICE</t>
  </si>
  <si>
    <t>GAP PRICE</t>
  </si>
  <si>
    <t>MAX AMOUNT TO FINANCE</t>
  </si>
  <si>
    <t>AMOUNT FINANCED*</t>
  </si>
  <si>
    <r>
      <t xml:space="preserve">* IF AMOUNT FINANCED IS LESS THAN THE MAX AMOUNT TO FINANCE; PLEASE USE </t>
    </r>
    <r>
      <rPr>
        <b/>
        <sz val="16"/>
        <color rgb="FFFF0000"/>
        <rFont val="Calibri"/>
        <family val="2"/>
        <scheme val="minor"/>
      </rPr>
      <t>$1500</t>
    </r>
    <r>
      <rPr>
        <b/>
        <sz val="16"/>
        <color theme="1"/>
        <rFont val="Calibri"/>
        <family val="2"/>
        <scheme val="minor"/>
      </rPr>
      <t xml:space="preserve"> AS YOUR BANK FEE. </t>
    </r>
  </si>
  <si>
    <t xml:space="preserve">PROCEED TO SECTION TWO ONLY IF THE AMOUNT FINANCED EXCEEDS THE MAX AMOUNT TO FINANCE. </t>
  </si>
  <si>
    <t>SECTION TWO</t>
  </si>
  <si>
    <t>REMEMBER: THE FOLLOWING FORMULAS ONLY APPLY IF THE AMOUNT FINANCED IS GREATER THAN THE MAX AMOUNT TO FINANCE:</t>
  </si>
  <si>
    <t>HALF OF DIFFERENCE</t>
  </si>
  <si>
    <t>AUTOMATIC BANK FEE</t>
  </si>
  <si>
    <t>PLUS HALF OF DIFFERENCE</t>
  </si>
  <si>
    <t>TOTAL BANK FEE</t>
  </si>
  <si>
    <t>SERVICE CONTRACT</t>
  </si>
  <si>
    <t>CLICK HERE FOR BANK FEE DETAIL</t>
  </si>
  <si>
    <t>CLICK HERE FOR SALES WORKSHEET</t>
  </si>
  <si>
    <t xml:space="preserve">INSTRUCTIONS: The balances will be calculated for you based on your entries into the </t>
  </si>
  <si>
    <t>SALES WORKSHEET</t>
  </si>
  <si>
    <r>
      <rPr>
        <b/>
        <sz val="26"/>
        <color theme="1"/>
        <rFont val="Calibri"/>
        <family val="2"/>
      </rPr>
      <t xml:space="preserve">DOWN PAYMENT          </t>
    </r>
    <r>
      <rPr>
        <b/>
        <sz val="14"/>
        <color theme="1"/>
        <rFont val="Calibri"/>
        <family val="2"/>
      </rPr>
      <t xml:space="preserve">                                         </t>
    </r>
    <r>
      <rPr>
        <b/>
        <sz val="18"/>
        <color theme="1"/>
        <rFont val="Calibri"/>
        <family val="2"/>
      </rPr>
      <t>MUST BE 15% OR MORE OF SALES PRICE</t>
    </r>
  </si>
  <si>
    <t>MONTHLY INCOME</t>
  </si>
  <si>
    <t>TERM</t>
  </si>
  <si>
    <r>
      <rPr>
        <b/>
        <sz val="26"/>
        <color theme="1"/>
        <rFont val="Calibri"/>
        <family val="2"/>
      </rPr>
      <t xml:space="preserve">RATE                </t>
    </r>
    <r>
      <rPr>
        <b/>
        <sz val="14"/>
        <color theme="1"/>
        <rFont val="Calibri"/>
        <family val="2"/>
      </rPr>
      <t xml:space="preserve">                               </t>
    </r>
    <r>
      <rPr>
        <b/>
        <sz val="18"/>
        <color theme="1"/>
        <rFont val="Calibri"/>
        <family val="2"/>
      </rPr>
      <t>MUST MATCH RATE SHEET FOR TERM</t>
    </r>
  </si>
  <si>
    <t>Amount Financed</t>
  </si>
  <si>
    <t>$$ To Dealer after Bank fee.</t>
  </si>
  <si>
    <t>SILVER CERTIFIED</t>
  </si>
  <si>
    <t>CUSTOMER NAME</t>
  </si>
  <si>
    <t>DATE</t>
  </si>
  <si>
    <r>
      <rPr>
        <b/>
        <sz val="26"/>
        <color theme="1"/>
        <rFont val="Calibri"/>
        <family val="2"/>
      </rPr>
      <t xml:space="preserve">PAYMENT          </t>
    </r>
    <r>
      <rPr>
        <b/>
        <sz val="14"/>
        <color theme="1"/>
        <rFont val="Calibri"/>
        <family val="2"/>
      </rPr>
      <t xml:space="preserve">                                  </t>
    </r>
    <r>
      <rPr>
        <b/>
        <sz val="18"/>
        <color theme="1"/>
        <rFont val="Calibri"/>
        <family val="2"/>
      </rPr>
      <t>MUST BE 18% OR LESS OF 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</si>
</sst>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_);[Red]\(0.00\)"/>
  </numFmts>
  <fonts count="3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</font>
    <font>
      <sz val="7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</font>
    <font>
      <b/>
      <sz val="18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u/>
      <sz val="16"/>
      <color rgb="FF0070C0"/>
      <name val="Calibri"/>
      <family val="2"/>
      <scheme val="minor"/>
    </font>
    <font>
      <sz val="24"/>
      <color theme="1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9" fontId="9" fillId="0" borderId="0" xfId="0" applyNumberFormat="1" applyFont="1" applyAlignment="1">
      <alignment vertical="center"/>
    </xf>
    <xf numFmtId="9" fontId="9" fillId="0" borderId="0" xfId="0" applyNumberFormat="1" applyFont="1"/>
    <xf numFmtId="9" fontId="9" fillId="0" borderId="0" xfId="1" applyFont="1"/>
    <xf numFmtId="164" fontId="9" fillId="0" borderId="0" xfId="0" applyNumberFormat="1" applyFont="1"/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64" fontId="27" fillId="3" borderId="3" xfId="0" applyNumberFormat="1" applyFont="1" applyFill="1" applyBorder="1" applyAlignment="1" applyProtection="1">
      <alignment horizontal="center" vertical="center"/>
      <protection locked="0"/>
    </xf>
    <xf numFmtId="164" fontId="27" fillId="0" borderId="3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164" fontId="2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9" fontId="20" fillId="0" borderId="0" xfId="0" applyNumberFormat="1" applyFont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164" fontId="21" fillId="0" borderId="0" xfId="0" applyNumberFormat="1" applyFont="1" applyFill="1" applyProtection="1"/>
    <xf numFmtId="0" fontId="20" fillId="0" borderId="0" xfId="0" applyFont="1" applyAlignment="1" applyProtection="1">
      <alignment horizontal="right"/>
    </xf>
    <xf numFmtId="164" fontId="21" fillId="0" borderId="0" xfId="0" applyNumberFormat="1" applyFont="1" applyProtection="1"/>
    <xf numFmtId="164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8" fontId="21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8" fontId="21" fillId="0" borderId="0" xfId="0" applyNumberFormat="1" applyFont="1" applyFill="1" applyProtection="1"/>
    <xf numFmtId="8" fontId="21" fillId="4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0" fillId="0" borderId="0" xfId="2" applyFont="1" applyAlignment="1" applyProtection="1">
      <alignment horizontal="center"/>
      <protection locked="0"/>
    </xf>
    <xf numFmtId="8" fontId="21" fillId="2" borderId="0" xfId="0" applyNumberFormat="1" applyFont="1" applyFill="1" applyBorder="1" applyAlignment="1">
      <alignment horizontal="left" vertical="center"/>
    </xf>
    <xf numFmtId="0" fontId="31" fillId="0" borderId="0" xfId="2" applyFont="1" applyAlignment="1">
      <alignment horizontal="center" vertical="top"/>
    </xf>
    <xf numFmtId="164" fontId="27" fillId="0" borderId="4" xfId="0" applyNumberFormat="1" applyFont="1" applyBorder="1" applyAlignment="1" applyProtection="1">
      <alignment horizontal="center" vertical="center"/>
    </xf>
    <xf numFmtId="0" fontId="0" fillId="0" borderId="0" xfId="0" applyFont="1" applyProtection="1"/>
    <xf numFmtId="164" fontId="13" fillId="0" borderId="4" xfId="0" applyNumberFormat="1" applyFont="1" applyBorder="1" applyAlignment="1" applyProtection="1">
      <alignment horizontal="center" vertical="center"/>
    </xf>
    <xf numFmtId="164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8" fontId="9" fillId="0" borderId="0" xfId="0" applyNumberFormat="1" applyFont="1"/>
    <xf numFmtId="164" fontId="27" fillId="0" borderId="0" xfId="0" applyNumberFormat="1" applyFont="1" applyFill="1" applyBorder="1" applyAlignment="1" applyProtection="1">
      <alignment horizontal="center" vertical="center"/>
    </xf>
    <xf numFmtId="0" fontId="31" fillId="0" borderId="0" xfId="2" applyFont="1" applyAlignment="1" applyProtection="1">
      <alignment horizontal="left"/>
      <protection locked="0"/>
    </xf>
    <xf numFmtId="0" fontId="31" fillId="0" borderId="0" xfId="2" applyFont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9" fontId="33" fillId="0" borderId="0" xfId="1" applyFont="1" applyAlignment="1">
      <alignment horizontal="right" vertical="center"/>
    </xf>
    <xf numFmtId="164" fontId="34" fillId="0" borderId="0" xfId="0" applyNumberFormat="1" applyFont="1" applyAlignment="1">
      <alignment horizontal="right" vertical="center"/>
    </xf>
    <xf numFmtId="0" fontId="27" fillId="3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10" fontId="27" fillId="3" borderId="3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164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164" fontId="21" fillId="0" borderId="3" xfId="0" applyNumberFormat="1" applyFont="1" applyBorder="1" applyAlignment="1" applyProtection="1">
      <alignment horizontal="center"/>
    </xf>
    <xf numFmtId="0" fontId="0" fillId="0" borderId="0" xfId="0" applyBorder="1"/>
    <xf numFmtId="14" fontId="36" fillId="0" borderId="4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right" vertical="center" wrapText="1"/>
    </xf>
    <xf numFmtId="0" fontId="3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33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337345</xdr:colOff>
      <xdr:row>1</xdr:row>
      <xdr:rowOff>345383</xdr:rowOff>
    </xdr:from>
    <xdr:ext cx="12580938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57195" y="726383"/>
          <a:ext cx="1258093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n-US" sz="5400" b="1" i="0" cap="none" spc="0">
              <a:ln w="25400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tx1">
                      <a:lumMod val="95000"/>
                      <a:lumOff val="5000"/>
                    </a:schemeClr>
                  </a:gs>
                  <a:gs pos="77000">
                    <a:schemeClr val="bg2">
                      <a:lumMod val="25000"/>
                    </a:schemeClr>
                  </a:gs>
                  <a:gs pos="100000">
                    <a:schemeClr val="accent3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effectLst/>
              <a:latin typeface="+mn-lt"/>
              <a:ea typeface="Cambria Math" panose="02040503050406030204" pitchFamily="18" charset="0"/>
            </a:rPr>
            <a:t>SALES WORKSHEET</a:t>
          </a:r>
        </a:p>
      </xdr:txBody>
    </xdr:sp>
    <xdr:clientData/>
  </xdr:oneCellAnchor>
  <xdr:twoCellAnchor editAs="oneCell">
    <xdr:from>
      <xdr:col>3</xdr:col>
      <xdr:colOff>263526</xdr:colOff>
      <xdr:row>2</xdr:row>
      <xdr:rowOff>112265</xdr:rowOff>
    </xdr:from>
    <xdr:to>
      <xdr:col>4</xdr:col>
      <xdr:colOff>1009650</xdr:colOff>
      <xdr:row>6</xdr:row>
      <xdr:rowOff>1086972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DE5DF5-333C-41F9-A9F7-1E8004276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676" y="969515"/>
          <a:ext cx="2917824" cy="2003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324070</xdr:colOff>
      <xdr:row>3</xdr:row>
      <xdr:rowOff>59702</xdr:rowOff>
    </xdr:from>
    <xdr:to>
      <xdr:col>6</xdr:col>
      <xdr:colOff>268310</xdr:colOff>
      <xdr:row>8</xdr:row>
      <xdr:rowOff>165471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FF382-BA60-4AA3-8F6D-A9BCBC29F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873" y="770723"/>
          <a:ext cx="2010226" cy="1380241"/>
        </a:xfrm>
        <a:prstGeom prst="rect">
          <a:avLst/>
        </a:prstGeom>
      </xdr:spPr>
    </xdr:pic>
    <xdr:clientData/>
  </xdr:twoCellAnchor>
  <xdr:oneCellAnchor>
    <xdr:from>
      <xdr:col>7</xdr:col>
      <xdr:colOff>1260665</xdr:colOff>
      <xdr:row>2</xdr:row>
      <xdr:rowOff>39945</xdr:rowOff>
    </xdr:from>
    <xdr:ext cx="3712043" cy="65588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60F891-9763-4FBF-AE37-0A7412231634}"/>
            </a:ext>
          </a:extLst>
        </xdr:cNvPr>
        <xdr:cNvSpPr/>
      </xdr:nvSpPr>
      <xdr:spPr>
        <a:xfrm>
          <a:off x="8089151" y="563149"/>
          <a:ext cx="371204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n-US" sz="3600" b="1" i="0" cap="none" spc="0">
              <a:ln w="25400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tx1">
                      <a:lumMod val="95000"/>
                      <a:lumOff val="5000"/>
                    </a:schemeClr>
                  </a:gs>
                  <a:gs pos="77000">
                    <a:schemeClr val="bg2">
                      <a:lumMod val="25000"/>
                    </a:schemeClr>
                  </a:gs>
                  <a:gs pos="100000">
                    <a:schemeClr val="accent3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effectLst/>
              <a:latin typeface="+mn-lt"/>
              <a:ea typeface="Cambria Math" panose="02040503050406030204" pitchFamily="18" charset="0"/>
            </a:rPr>
            <a:t>BANK FEE DETAIL</a:t>
          </a:r>
          <a:r>
            <a:rPr lang="en-US" sz="3600" b="1" i="0" cap="none" spc="0" baseline="0">
              <a:ln w="25400">
                <a:solidFill>
                  <a:schemeClr val="tx1"/>
                </a:solidFill>
              </a:ln>
              <a:gradFill flip="none" rotWithShape="1">
                <a:gsLst>
                  <a:gs pos="0">
                    <a:schemeClr val="tx1">
                      <a:lumMod val="95000"/>
                      <a:lumOff val="5000"/>
                    </a:schemeClr>
                  </a:gs>
                  <a:gs pos="77000">
                    <a:schemeClr val="bg2">
                      <a:lumMod val="25000"/>
                    </a:schemeClr>
                  </a:gs>
                  <a:gs pos="100000">
                    <a:schemeClr val="accent3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effectLst/>
              <a:latin typeface="+mn-lt"/>
              <a:ea typeface="Cambria Math" panose="02040503050406030204" pitchFamily="18" charset="0"/>
            </a:rPr>
            <a:t>S</a:t>
          </a:r>
          <a:endParaRPr lang="en-US" sz="3600" b="1" i="0" cap="none" spc="0">
            <a:ln w="25400">
              <a:solidFill>
                <a:schemeClr val="tx1"/>
              </a:solidFill>
            </a:ln>
            <a:gradFill flip="none" rotWithShape="1">
              <a:gsLst>
                <a:gs pos="0">
                  <a:schemeClr val="tx1">
                    <a:lumMod val="95000"/>
                    <a:lumOff val="5000"/>
                  </a:schemeClr>
                </a:gs>
                <a:gs pos="77000">
                  <a:schemeClr val="bg2">
                    <a:lumMod val="25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effectLst/>
            <a:latin typeface="+mn-lt"/>
            <a:ea typeface="Cambria Math" panose="020405030504060302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41"/>
  <sheetViews>
    <sheetView showGridLines="0" tabSelected="1" zoomScale="50" zoomScaleNormal="50" zoomScaleSheetLayoutView="50" workbookViewId="0">
      <selection activeCell="L21" sqref="L21"/>
    </sheetView>
  </sheetViews>
  <sheetFormatPr defaultColWidth="9.140625" defaultRowHeight="46.5" x14ac:dyDescent="0.25"/>
  <cols>
    <col min="1" max="1" width="52.7109375" style="6" customWidth="1"/>
    <col min="2" max="2" width="28.42578125" style="6" customWidth="1"/>
    <col min="3" max="3" width="10.85546875" customWidth="1"/>
    <col min="4" max="4" width="32.5703125" customWidth="1"/>
    <col min="5" max="5" width="37.28515625" customWidth="1"/>
    <col min="6" max="6" width="17" bestFit="1" customWidth="1"/>
    <col min="7" max="7" width="31" customWidth="1"/>
    <col min="8" max="8" width="16.28515625" customWidth="1"/>
    <col min="9" max="9" width="8" customWidth="1"/>
    <col min="10" max="10" width="44.140625" bestFit="1" customWidth="1"/>
    <col min="11" max="11" width="4.28515625" customWidth="1"/>
    <col min="12" max="12" width="32.5703125" style="5" customWidth="1"/>
    <col min="13" max="13" width="0" hidden="1" customWidth="1"/>
    <col min="14" max="17" width="10.85546875" customWidth="1"/>
    <col min="18" max="18" width="10.85546875" hidden="1" customWidth="1"/>
    <col min="19" max="19" width="12.28515625" hidden="1" customWidth="1"/>
    <col min="20" max="20" width="9.140625" hidden="1" customWidth="1"/>
    <col min="21" max="21" width="13.42578125" hidden="1" customWidth="1"/>
    <col min="22" max="23" width="10.85546875" customWidth="1"/>
    <col min="24" max="24" width="10.85546875" style="6" customWidth="1"/>
    <col min="25" max="25" width="52.7109375" style="6" customWidth="1"/>
    <col min="26" max="16384" width="9.140625" style="6"/>
  </cols>
  <sheetData>
    <row r="1" spans="1:23" ht="30" customHeight="1" x14ac:dyDescent="0.25"/>
    <row r="2" spans="1:23" customFormat="1" ht="37.5" customHeight="1" x14ac:dyDescent="0.35">
      <c r="A2" s="74" t="s">
        <v>37</v>
      </c>
      <c r="B2" s="74"/>
      <c r="C2" s="93"/>
      <c r="L2" s="5"/>
    </row>
    <row r="3" spans="1:23" customFormat="1" ht="21" customHeight="1" x14ac:dyDescent="0.25">
      <c r="L3" s="5"/>
    </row>
    <row r="4" spans="1:23" customFormat="1" ht="21" customHeight="1" x14ac:dyDescent="0.25">
      <c r="L4" s="5"/>
    </row>
    <row r="5" spans="1:23" customFormat="1" ht="18.75" x14ac:dyDescent="0.3"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23" customFormat="1" ht="18.75" x14ac:dyDescent="0.3"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3" customFormat="1" ht="131.25" customHeight="1" x14ac:dyDescent="0.35">
      <c r="D7" s="3"/>
      <c r="E7" s="4"/>
      <c r="F7" s="4"/>
      <c r="G7" s="4"/>
      <c r="H7" s="4"/>
      <c r="I7" s="4"/>
      <c r="J7" s="4"/>
      <c r="K7" s="4"/>
      <c r="L7" s="23"/>
      <c r="M7" s="4"/>
      <c r="N7" s="4"/>
      <c r="O7" s="4"/>
      <c r="P7" s="4"/>
    </row>
    <row r="8" spans="1:23" customFormat="1" ht="32.85" customHeight="1" x14ac:dyDescent="0.35">
      <c r="K8" s="23"/>
      <c r="L8" s="23"/>
      <c r="M8" s="23"/>
      <c r="N8" s="23"/>
      <c r="O8" s="23"/>
      <c r="P8" s="23"/>
    </row>
    <row r="9" spans="1:23" customFormat="1" ht="47.25" customHeight="1" x14ac:dyDescent="0.3">
      <c r="C9" s="7"/>
      <c r="D9" s="29" t="s">
        <v>1</v>
      </c>
      <c r="E9" s="98" t="s">
        <v>42</v>
      </c>
      <c r="F9" s="105"/>
      <c r="G9" s="32">
        <v>2369.58</v>
      </c>
      <c r="H9" s="20"/>
      <c r="I9" s="98" t="s">
        <v>2</v>
      </c>
      <c r="J9" s="98"/>
      <c r="K9" s="9"/>
      <c r="L9" s="32">
        <v>10400</v>
      </c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customFormat="1" ht="47.25" customHeight="1" x14ac:dyDescent="0.35">
      <c r="C10" s="7"/>
      <c r="D10" s="79" t="str">
        <f>IF(G10&lt;=(G9*H15), "UNDER 18% - OK", IF(G10&gt;=(G9*H15), "OVER 18% OF INCOME NEED LOWER PAYMENT"))</f>
        <v>UNDER 18% - OK</v>
      </c>
      <c r="E10" s="100" t="s">
        <v>50</v>
      </c>
      <c r="F10" s="106"/>
      <c r="G10" s="32">
        <v>398.63</v>
      </c>
      <c r="H10" s="8"/>
      <c r="I10" s="98"/>
      <c r="J10" s="98"/>
      <c r="K10" s="9"/>
      <c r="L10" s="66" t="s">
        <v>8</v>
      </c>
      <c r="M10" s="10"/>
      <c r="N10" s="10"/>
      <c r="O10" s="12"/>
      <c r="P10" s="10"/>
      <c r="Q10" s="11"/>
      <c r="R10" s="11"/>
      <c r="S10" s="11"/>
      <c r="T10" s="11"/>
      <c r="U10" s="11"/>
      <c r="V10" s="11"/>
      <c r="W10" s="11"/>
    </row>
    <row r="11" spans="1:23" customFormat="1" ht="47.25" customHeight="1" x14ac:dyDescent="0.25">
      <c r="C11" s="7"/>
      <c r="H11" s="7"/>
      <c r="I11" s="98" t="s">
        <v>11</v>
      </c>
      <c r="J11" s="98"/>
      <c r="K11" s="9"/>
      <c r="L11" s="32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customFormat="1" ht="47.25" customHeight="1" x14ac:dyDescent="0.25">
      <c r="C12" s="7"/>
      <c r="H12" s="7"/>
      <c r="I12" s="84"/>
      <c r="J12" s="84"/>
      <c r="K12" s="9"/>
      <c r="L12" s="90" t="s">
        <v>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customFormat="1" ht="47.25" customHeight="1" x14ac:dyDescent="0.25">
      <c r="C13" s="7"/>
      <c r="D13" s="29" t="s">
        <v>1</v>
      </c>
      <c r="E13" s="98" t="s">
        <v>43</v>
      </c>
      <c r="F13" s="105"/>
      <c r="G13" s="78">
        <v>48</v>
      </c>
      <c r="H13" s="7"/>
      <c r="I13" s="98"/>
      <c r="J13" s="98"/>
      <c r="K13" s="9"/>
      <c r="L13" s="66" t="s">
        <v>9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customFormat="1" ht="47.25" customHeight="1" x14ac:dyDescent="0.25">
      <c r="C14" s="7"/>
      <c r="D14" s="7"/>
      <c r="E14" s="100" t="s">
        <v>44</v>
      </c>
      <c r="F14" s="100"/>
      <c r="G14" s="80">
        <v>0.21990000000000001</v>
      </c>
      <c r="H14" s="7"/>
      <c r="I14" s="98" t="s">
        <v>3</v>
      </c>
      <c r="J14" s="98"/>
      <c r="K14" s="9"/>
      <c r="L14" s="33">
        <f>L9-L11-O7</f>
        <v>10400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customFormat="1" ht="47.25" customHeight="1" x14ac:dyDescent="0.25">
      <c r="C15" s="75"/>
      <c r="H15" s="76">
        <v>0.2</v>
      </c>
      <c r="I15" s="98"/>
      <c r="J15" s="98"/>
      <c r="K15" s="9"/>
      <c r="L15" s="66" t="s">
        <v>10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customFormat="1" ht="47.25" customHeight="1" x14ac:dyDescent="0.25">
      <c r="H16" s="77">
        <f>G9*0.2</f>
        <v>473.916</v>
      </c>
      <c r="J16" s="29" t="s">
        <v>4</v>
      </c>
      <c r="K16" s="9"/>
      <c r="L16" s="32">
        <v>799.5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3:23" ht="46.5" customHeight="1" x14ac:dyDescent="0.25">
      <c r="I17" s="29"/>
      <c r="J17" s="29" t="s">
        <v>6</v>
      </c>
      <c r="K17" s="9"/>
      <c r="L17" s="32">
        <v>142</v>
      </c>
    </row>
    <row r="18" spans="3:23" customFormat="1" ht="15" x14ac:dyDescent="0.25">
      <c r="L18" s="67"/>
    </row>
    <row r="19" spans="3:23" customFormat="1" ht="47.25" customHeight="1" x14ac:dyDescent="0.25">
      <c r="C19" s="7"/>
      <c r="H19" s="7"/>
      <c r="L19" s="6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3:23" customFormat="1" ht="47.25" customHeight="1" x14ac:dyDescent="0.25">
      <c r="C20" s="7"/>
      <c r="H20" s="7"/>
      <c r="I20" s="98" t="s">
        <v>5</v>
      </c>
      <c r="J20" s="98"/>
      <c r="K20" s="11"/>
      <c r="L20" s="32">
        <v>745.7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3:23" customFormat="1" ht="47.25" customHeight="1" x14ac:dyDescent="0.7">
      <c r="D21" s="22"/>
      <c r="E21" s="22"/>
      <c r="F21" s="22"/>
      <c r="G21" s="20"/>
      <c r="H21" s="34" t="str">
        <f>IF(L22&gt;=(L9*S21),"OVER 15% - OK",IF(L22&lt;=(L9*S21 ), "UNDER 15% NEED MORE DOWN PAYMENT"))</f>
        <v>OVER 15% - OK</v>
      </c>
      <c r="I21" s="99"/>
      <c r="J21" s="99"/>
      <c r="K21" s="13"/>
      <c r="L21" s="66" t="s">
        <v>8</v>
      </c>
      <c r="M21" s="7"/>
      <c r="R21" s="7"/>
      <c r="S21" s="14">
        <v>0.15</v>
      </c>
      <c r="T21" s="7"/>
      <c r="U21" s="7"/>
      <c r="V21" s="7"/>
      <c r="W21" s="11"/>
    </row>
    <row r="22" spans="3:23" s="5" customFormat="1" ht="47.25" customHeight="1" x14ac:dyDescent="0.25">
      <c r="C22" s="7"/>
      <c r="D22" s="7"/>
      <c r="E22" s="7"/>
      <c r="F22" s="7"/>
      <c r="G22" s="81"/>
      <c r="H22" s="7"/>
      <c r="I22" s="100" t="s">
        <v>41</v>
      </c>
      <c r="J22" s="100"/>
      <c r="K22" s="9"/>
      <c r="L22" s="32">
        <v>2500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3:23" customFormat="1" ht="47.25" customHeight="1" x14ac:dyDescent="0.7">
      <c r="C23" s="103" t="s">
        <v>12</v>
      </c>
      <c r="D23" s="103"/>
      <c r="E23" s="103"/>
      <c r="F23" s="104"/>
      <c r="G23" s="32">
        <v>6475</v>
      </c>
      <c r="I23" s="99"/>
      <c r="J23" s="99"/>
      <c r="K23" s="13"/>
      <c r="L23" s="68" t="s">
        <v>9</v>
      </c>
      <c r="M23" s="11"/>
      <c r="N23" s="11"/>
      <c r="O23" s="11"/>
      <c r="P23" s="11"/>
      <c r="Q23" s="11"/>
      <c r="R23" s="11"/>
      <c r="S23" s="15">
        <v>1.3</v>
      </c>
      <c r="T23" s="11"/>
      <c r="U23" s="16">
        <f>G23/L9</f>
        <v>0.62259615384615385</v>
      </c>
      <c r="V23" s="11"/>
      <c r="W23" s="11"/>
    </row>
    <row r="24" spans="3:23" customFormat="1" x14ac:dyDescent="0.7">
      <c r="C24" s="7"/>
      <c r="G24" s="7"/>
      <c r="H24" s="7"/>
      <c r="I24" s="98" t="s">
        <v>7</v>
      </c>
      <c r="J24" s="98"/>
      <c r="K24" s="13"/>
      <c r="L24" s="33">
        <f>L14+L16+L20+L17-L22</f>
        <v>9587.2000000000007</v>
      </c>
      <c r="M24" s="11"/>
      <c r="N24" s="11"/>
      <c r="O24" s="11"/>
      <c r="P24" s="11"/>
      <c r="Q24" s="11"/>
      <c r="R24" s="11"/>
      <c r="S24" s="17">
        <f>G23*S23</f>
        <v>8417.5</v>
      </c>
      <c r="T24" s="11"/>
      <c r="U24" s="11"/>
      <c r="V24" s="11"/>
      <c r="W24" s="11"/>
    </row>
    <row r="25" spans="3:23" ht="47.25" customHeight="1" x14ac:dyDescent="0.5">
      <c r="I25" s="24"/>
      <c r="L25" s="72" t="s">
        <v>10</v>
      </c>
      <c r="U25" s="70">
        <f>L26</f>
        <v>695</v>
      </c>
    </row>
    <row r="26" spans="3:23" ht="47.25" customHeight="1" x14ac:dyDescent="0.25">
      <c r="J26" s="26" t="s">
        <v>18</v>
      </c>
      <c r="L26" s="69">
        <v>695</v>
      </c>
      <c r="U26" s="70">
        <f>L27</f>
        <v>2250</v>
      </c>
    </row>
    <row r="27" spans="3:23" customFormat="1" ht="44.25" customHeight="1" x14ac:dyDescent="0.25">
      <c r="C27" s="19"/>
      <c r="D27" s="21"/>
      <c r="E27" s="21"/>
      <c r="J27" s="26" t="s">
        <v>36</v>
      </c>
      <c r="L27" s="69">
        <v>2250</v>
      </c>
      <c r="M27" s="11"/>
      <c r="N27" s="11"/>
      <c r="O27" s="11"/>
      <c r="P27" s="11"/>
      <c r="Q27" s="11"/>
      <c r="R27" s="11"/>
      <c r="S27" s="17" t="e">
        <f>#REF!/2</f>
        <v>#REF!</v>
      </c>
      <c r="T27" s="11"/>
      <c r="U27" s="71">
        <f>F28</f>
        <v>1737.3500000000004</v>
      </c>
      <c r="V27" s="11"/>
      <c r="W27" s="11"/>
    </row>
    <row r="28" spans="3:23" customFormat="1" ht="44.25" customHeight="1" x14ac:dyDescent="0.5">
      <c r="D28" s="30"/>
      <c r="E28" s="31" t="s">
        <v>35</v>
      </c>
      <c r="F28" s="64">
        <f>'BANK FEE WORKSHEET'!L41</f>
        <v>1737.3500000000004</v>
      </c>
      <c r="H28" s="24"/>
      <c r="I28" s="18"/>
      <c r="L28" s="68" t="s">
        <v>9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3:23" customFormat="1" ht="44.25" customHeight="1" x14ac:dyDescent="0.25">
      <c r="C29" s="7"/>
      <c r="D29" s="7"/>
      <c r="E29" s="65" t="s">
        <v>37</v>
      </c>
      <c r="F29" s="35"/>
      <c r="G29" s="7"/>
      <c r="H29" s="27"/>
      <c r="I29" s="25"/>
      <c r="J29" s="98" t="s">
        <v>45</v>
      </c>
      <c r="K29" s="98"/>
      <c r="L29" s="33">
        <f>L24+L26+L27</f>
        <v>12532.2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3:23" customFormat="1" ht="44.25" customHeight="1" x14ac:dyDescent="0.5">
      <c r="C30" s="7"/>
      <c r="D30" s="7"/>
      <c r="E30" s="7"/>
      <c r="F30" s="7"/>
      <c r="G30" s="7"/>
      <c r="H30" s="27"/>
      <c r="I30" s="91" t="s">
        <v>46</v>
      </c>
      <c r="J30" s="91"/>
      <c r="K30" s="28"/>
      <c r="L30" s="33">
        <f>L29-F28</f>
        <v>10794.85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3:23" customFormat="1" ht="60.75" customHeight="1" x14ac:dyDescent="0.25">
      <c r="C31" s="7"/>
      <c r="D31" s="7"/>
      <c r="E31" s="7"/>
      <c r="F31" s="7"/>
      <c r="G31" s="7"/>
      <c r="H31" s="7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3:23" customFormat="1" ht="36" customHeight="1" x14ac:dyDescent="0.25">
      <c r="C32" s="7"/>
      <c r="D32" s="7"/>
      <c r="E32" s="7"/>
      <c r="F32" s="7"/>
      <c r="G32" s="86" t="s">
        <v>1</v>
      </c>
      <c r="H32" s="89"/>
      <c r="I32" s="7"/>
      <c r="J32" s="7"/>
      <c r="K32" s="11"/>
      <c r="L32" s="5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3:23" customFormat="1" ht="36" customHeight="1" x14ac:dyDescent="0.7">
      <c r="C33" s="7"/>
      <c r="D33" s="87" t="s">
        <v>0</v>
      </c>
      <c r="E33" s="88"/>
      <c r="F33" s="88"/>
      <c r="G33" s="88"/>
      <c r="H33" s="88"/>
      <c r="I33" s="89"/>
      <c r="J33" s="89"/>
      <c r="K33" s="13"/>
      <c r="L33" s="5"/>
      <c r="M33" s="88"/>
      <c r="N33" s="88"/>
      <c r="O33" s="88"/>
      <c r="P33" s="88"/>
      <c r="Q33" s="11"/>
      <c r="R33" s="11"/>
      <c r="S33" s="11"/>
      <c r="T33" s="11"/>
      <c r="U33" s="11"/>
      <c r="V33" s="11"/>
      <c r="W33" s="11"/>
    </row>
    <row r="34" spans="3:23" customFormat="1" ht="26.25" customHeight="1" x14ac:dyDescent="0.35">
      <c r="C34" s="7"/>
      <c r="D34" s="82" t="s">
        <v>13</v>
      </c>
      <c r="E34" s="82"/>
      <c r="F34" s="82"/>
      <c r="G34" s="82"/>
      <c r="H34" s="82"/>
      <c r="I34" s="88"/>
      <c r="J34" s="88"/>
      <c r="K34" s="88"/>
      <c r="L34" s="88"/>
      <c r="M34" s="83"/>
      <c r="N34" s="83"/>
      <c r="O34" s="83"/>
      <c r="P34" s="83"/>
      <c r="Q34" s="11"/>
      <c r="R34" s="11"/>
      <c r="S34" s="11"/>
      <c r="T34" s="11"/>
      <c r="U34" s="11"/>
      <c r="V34" s="11"/>
      <c r="W34" s="11"/>
    </row>
    <row r="35" spans="3:23" customFormat="1" ht="26.25" customHeight="1" x14ac:dyDescent="0.25">
      <c r="C35" s="11"/>
      <c r="D35" s="82" t="s">
        <v>14</v>
      </c>
      <c r="E35" s="82"/>
      <c r="F35" s="82"/>
      <c r="G35" s="82"/>
      <c r="H35" s="82"/>
      <c r="I35" s="83"/>
      <c r="J35" s="83"/>
      <c r="K35" s="83"/>
      <c r="L35" s="83"/>
      <c r="M35" s="83"/>
      <c r="N35" s="83"/>
      <c r="O35" s="83"/>
      <c r="P35" s="83"/>
      <c r="Q35" s="11"/>
      <c r="R35" s="11"/>
      <c r="S35" s="11"/>
      <c r="T35" s="11"/>
      <c r="U35" s="11"/>
      <c r="V35" s="11"/>
      <c r="W35" s="11"/>
    </row>
    <row r="36" spans="3:23" customFormat="1" ht="26.25" customHeight="1" x14ac:dyDescent="0.25">
      <c r="C36" s="11"/>
      <c r="D36" s="82" t="s">
        <v>15</v>
      </c>
      <c r="E36" s="82"/>
      <c r="F36" s="82"/>
      <c r="G36" s="82"/>
      <c r="H36" s="82"/>
      <c r="I36" s="82"/>
      <c r="J36" s="83"/>
      <c r="K36" s="83"/>
      <c r="L36" s="83"/>
      <c r="M36" s="83"/>
      <c r="N36" s="83"/>
      <c r="O36" s="83"/>
      <c r="P36" s="83"/>
      <c r="Q36" s="85"/>
      <c r="R36" s="85"/>
      <c r="S36" s="85"/>
      <c r="T36" s="85"/>
      <c r="U36" s="85"/>
      <c r="V36" s="85"/>
      <c r="W36" s="85"/>
    </row>
    <row r="37" spans="3:23" customFormat="1" ht="26.25" customHeight="1" x14ac:dyDescent="0.25">
      <c r="C37" s="11"/>
      <c r="D37" s="82" t="s">
        <v>16</v>
      </c>
      <c r="E37" s="83"/>
      <c r="F37" s="83"/>
      <c r="G37" s="83"/>
      <c r="H37" s="83"/>
      <c r="I37" s="82"/>
      <c r="J37" s="83"/>
      <c r="K37" s="83"/>
      <c r="L37" s="83"/>
      <c r="M37" s="83"/>
      <c r="N37" s="83"/>
      <c r="O37" s="83"/>
      <c r="P37" s="83"/>
      <c r="Q37" s="11"/>
      <c r="R37" s="11"/>
      <c r="S37" s="11"/>
      <c r="T37" s="11"/>
      <c r="U37" s="11"/>
      <c r="V37" s="11"/>
      <c r="W37" s="11"/>
    </row>
    <row r="38" spans="3:23" ht="26.25" customHeight="1" x14ac:dyDescent="0.25">
      <c r="C38" s="11"/>
      <c r="D38" s="82" t="s">
        <v>17</v>
      </c>
      <c r="E38" s="82"/>
      <c r="F38" s="82"/>
      <c r="G38" s="82"/>
      <c r="H38" s="82"/>
      <c r="I38" s="83"/>
      <c r="J38" s="83"/>
      <c r="K38" s="83"/>
      <c r="L38" s="83"/>
      <c r="M38" s="83"/>
      <c r="N38" s="83"/>
      <c r="O38" s="83"/>
      <c r="P38" s="83"/>
      <c r="Q38" s="11"/>
      <c r="R38" s="11"/>
      <c r="S38" s="11"/>
      <c r="T38" s="11"/>
      <c r="U38" s="11"/>
      <c r="V38" s="11"/>
      <c r="W38" s="11"/>
    </row>
    <row r="39" spans="3:23" x14ac:dyDescent="0.5">
      <c r="C39" s="11"/>
      <c r="D39" s="11"/>
      <c r="E39" s="11"/>
      <c r="F39" s="11"/>
      <c r="G39" s="11"/>
      <c r="H39" s="11"/>
      <c r="I39" s="83"/>
      <c r="J39" s="94"/>
      <c r="K39" s="83"/>
      <c r="L39" s="8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 x14ac:dyDescent="0.5">
      <c r="I40" s="95"/>
      <c r="J40" s="11"/>
      <c r="K40" s="11"/>
      <c r="L40" s="11"/>
    </row>
    <row r="41" spans="3:23" x14ac:dyDescent="0.5">
      <c r="D41" s="95" t="s">
        <v>48</v>
      </c>
      <c r="E41" s="96"/>
      <c r="F41" s="96"/>
      <c r="G41" s="95"/>
      <c r="H41" s="97" t="s">
        <v>49</v>
      </c>
    </row>
  </sheetData>
  <sheetProtection selectLockedCells="1"/>
  <mergeCells count="18">
    <mergeCell ref="J29:K29"/>
    <mergeCell ref="D5:P5"/>
    <mergeCell ref="I15:J15"/>
    <mergeCell ref="C23:F23"/>
    <mergeCell ref="E9:F9"/>
    <mergeCell ref="E14:F14"/>
    <mergeCell ref="E10:F10"/>
    <mergeCell ref="E13:F13"/>
    <mergeCell ref="I9:J9"/>
    <mergeCell ref="I10:J10"/>
    <mergeCell ref="I11:J11"/>
    <mergeCell ref="I13:J13"/>
    <mergeCell ref="I14:J14"/>
    <mergeCell ref="I20:J20"/>
    <mergeCell ref="I21:J21"/>
    <mergeCell ref="I24:J24"/>
    <mergeCell ref="I22:J22"/>
    <mergeCell ref="I23:J23"/>
  </mergeCells>
  <hyperlinks>
    <hyperlink ref="E29" location="'BANK FEE WORKSHEET'!A1" display="CLICK HERE FOR BANK FEE DETAIL" xr:uid="{00000000-0004-0000-0000-000000000000}"/>
    <hyperlink ref="A2" location="'BANK FEE WORKSHEET'!Print_Area" display="CLICK HERE FOR BANK FEE DETAIL" xr:uid="{00000000-0004-0000-0000-000001000000}"/>
  </hyperlinks>
  <pageMargins left="0.34" right="0.25" top="0.75" bottom="0.75" header="0.3" footer="0.3"/>
  <pageSetup scale="35" orientation="portrait" r:id="rId1"/>
  <headerFooter>
    <oddFooter>&amp;C2016 THE TKO GROUP 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43"/>
  <sheetViews>
    <sheetView showGridLines="0" topLeftCell="A29" zoomScale="71" zoomScaleNormal="71" zoomScaleSheetLayoutView="62" workbookViewId="0">
      <selection activeCell="A2" sqref="A2"/>
    </sheetView>
  </sheetViews>
  <sheetFormatPr defaultRowHeight="15" x14ac:dyDescent="0.25"/>
  <cols>
    <col min="1" max="1" width="36.85546875" customWidth="1"/>
    <col min="2" max="2" width="16.5703125" customWidth="1"/>
    <col min="5" max="5" width="12.85546875" bestFit="1" customWidth="1"/>
    <col min="8" max="8" width="25.5703125" customWidth="1"/>
    <col min="9" max="9" width="23.140625" customWidth="1"/>
    <col min="11" max="11" width="13.5703125" customWidth="1"/>
    <col min="12" max="12" width="20.42578125" customWidth="1"/>
  </cols>
  <sheetData>
    <row r="1" spans="1:17" ht="25.5" customHeight="1" x14ac:dyDescent="0.25"/>
    <row r="2" spans="1:17" ht="15.75" x14ac:dyDescent="0.25">
      <c r="A2" s="63" t="s">
        <v>38</v>
      </c>
    </row>
    <row r="4" spans="1:17" ht="20.25" customHeight="1" x14ac:dyDescent="0.25"/>
    <row r="5" spans="1:17" ht="20.25" customHeight="1" x14ac:dyDescent="0.25"/>
    <row r="6" spans="1:17" ht="20.25" customHeight="1" x14ac:dyDescent="0.25"/>
    <row r="7" spans="1:17" ht="20.25" customHeight="1" x14ac:dyDescent="0.25"/>
    <row r="8" spans="1:17" ht="20.25" customHeight="1" x14ac:dyDescent="0.25"/>
    <row r="9" spans="1:17" ht="20.25" customHeight="1" x14ac:dyDescent="0.25"/>
    <row r="10" spans="1:17" ht="20.25" customHeight="1" x14ac:dyDescent="0.25"/>
    <row r="11" spans="1:17" s="2" customFormat="1" ht="18.75" x14ac:dyDescent="0.3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s="2" customFormat="1" ht="40.700000000000003" customHeight="1" x14ac:dyDescent="0.3">
      <c r="B12" s="1"/>
    </row>
    <row r="13" spans="1:17" s="38" customFormat="1" ht="21" x14ac:dyDescent="0.35">
      <c r="B13" s="36" t="s">
        <v>39</v>
      </c>
      <c r="C13" s="23"/>
      <c r="D13" s="23"/>
      <c r="E13" s="23"/>
      <c r="F13" s="23"/>
      <c r="G13" s="23"/>
      <c r="H13" s="23"/>
      <c r="I13" s="23"/>
      <c r="J13" s="73" t="s">
        <v>40</v>
      </c>
      <c r="K13" s="23"/>
      <c r="L13" s="23"/>
      <c r="M13" s="23"/>
      <c r="N13" s="23"/>
      <c r="O13" s="23"/>
      <c r="P13" s="23"/>
      <c r="Q13" s="23"/>
    </row>
    <row r="14" spans="1:17" s="2" customFormat="1" ht="21" x14ac:dyDescent="0.35">
      <c r="B14" s="111" t="s">
        <v>19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s="2" customFormat="1" ht="40.700000000000003" customHeight="1" x14ac:dyDescent="0.3"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2" customFormat="1" ht="28.5" x14ac:dyDescent="0.45">
      <c r="B16" s="107" t="s">
        <v>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2:17" s="2" customFormat="1" ht="40.700000000000003" customHeight="1" x14ac:dyDescent="0.3">
      <c r="B17" s="39"/>
      <c r="C17" s="39"/>
      <c r="D17" s="39"/>
      <c r="E17" s="39"/>
      <c r="F17" s="39"/>
      <c r="G17" s="39"/>
      <c r="H17" s="39"/>
      <c r="I17" s="40"/>
      <c r="J17" s="39"/>
      <c r="K17" s="39"/>
      <c r="L17" s="39"/>
      <c r="M17" s="39"/>
      <c r="N17" s="39"/>
      <c r="O17" s="39"/>
      <c r="P17" s="39"/>
      <c r="Q17" s="39"/>
    </row>
    <row r="18" spans="2:17" s="37" customFormat="1" ht="31.7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2" t="s">
        <v>21</v>
      </c>
      <c r="L18" s="43">
        <f>'SALES WORKSHEET'!G23</f>
        <v>6475</v>
      </c>
      <c r="M18" s="41"/>
      <c r="N18" s="41"/>
      <c r="O18" s="41"/>
      <c r="P18" s="41"/>
      <c r="Q18" s="41"/>
    </row>
    <row r="19" spans="2:17" s="37" customFormat="1" ht="31.7" customHeight="1" x14ac:dyDescent="0.25">
      <c r="B19" s="41"/>
      <c r="C19" s="41"/>
      <c r="D19" s="41"/>
      <c r="E19" s="41"/>
      <c r="F19" s="41"/>
      <c r="G19" s="41"/>
      <c r="H19" s="41"/>
      <c r="I19" s="44" t="s">
        <v>1</v>
      </c>
      <c r="J19" s="45" t="s">
        <v>22</v>
      </c>
      <c r="K19" s="46">
        <v>1.3</v>
      </c>
      <c r="L19" s="47">
        <f>L18*K19</f>
        <v>8417.5</v>
      </c>
      <c r="M19" s="41"/>
      <c r="N19" s="41"/>
      <c r="O19" s="41"/>
      <c r="P19" s="41"/>
      <c r="Q19" s="41"/>
    </row>
    <row r="20" spans="2:17" s="2" customFormat="1" ht="40.700000000000003" customHeight="1" x14ac:dyDescent="0.35">
      <c r="B20" s="39"/>
      <c r="C20" s="39"/>
      <c r="D20" s="39"/>
      <c r="E20" s="39"/>
      <c r="F20" s="39"/>
      <c r="G20" s="39"/>
      <c r="H20" s="39"/>
      <c r="I20" s="40"/>
      <c r="J20" s="39"/>
      <c r="K20" s="48"/>
      <c r="L20" s="49"/>
      <c r="M20" s="39"/>
      <c r="N20" s="39"/>
      <c r="O20" s="39"/>
      <c r="P20" s="39"/>
      <c r="Q20" s="39"/>
    </row>
    <row r="21" spans="2:17" s="2" customFormat="1" ht="23.25" x14ac:dyDescent="0.35">
      <c r="B21" s="39"/>
      <c r="C21" s="39"/>
      <c r="D21" s="39"/>
      <c r="E21" s="39"/>
      <c r="F21" s="39"/>
      <c r="G21" s="39"/>
      <c r="H21" s="39"/>
      <c r="I21" s="39"/>
      <c r="J21" s="39"/>
      <c r="K21" s="50" t="s">
        <v>23</v>
      </c>
      <c r="L21" s="51"/>
      <c r="M21" s="39"/>
      <c r="N21" s="39"/>
      <c r="O21" s="39"/>
      <c r="P21" s="39"/>
      <c r="Q21" s="39"/>
    </row>
    <row r="22" spans="2:17" s="37" customFormat="1" ht="31.7" customHeight="1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2" t="s">
        <v>24</v>
      </c>
      <c r="L22" s="52">
        <f>'SALES WORKSHEET'!L27</f>
        <v>2250</v>
      </c>
      <c r="M22" s="41"/>
      <c r="N22" s="41"/>
      <c r="O22" s="41"/>
      <c r="P22" s="41"/>
      <c r="Q22" s="41"/>
    </row>
    <row r="23" spans="2:17" s="37" customFormat="1" ht="31.7" customHeight="1" x14ac:dyDescent="0.25">
      <c r="B23" s="41"/>
      <c r="C23" s="41"/>
      <c r="D23" s="41"/>
      <c r="E23" s="41"/>
      <c r="F23" s="41"/>
      <c r="G23" s="41"/>
      <c r="H23" s="41"/>
      <c r="I23" s="41"/>
      <c r="J23" s="53"/>
      <c r="K23" s="42" t="s">
        <v>25</v>
      </c>
      <c r="L23" s="52">
        <f>'SALES WORKSHEET'!L26</f>
        <v>695</v>
      </c>
      <c r="M23" s="41"/>
      <c r="N23" s="41"/>
      <c r="O23" s="41"/>
      <c r="P23" s="41"/>
      <c r="Q23" s="41"/>
    </row>
    <row r="24" spans="2:17" s="2" customFormat="1" ht="27.6" customHeight="1" x14ac:dyDescent="0.35">
      <c r="B24" s="39"/>
      <c r="C24" s="39"/>
      <c r="D24" s="39"/>
      <c r="E24" s="39"/>
      <c r="F24" s="39"/>
      <c r="G24" s="39"/>
      <c r="H24" s="39"/>
      <c r="I24" s="40"/>
      <c r="J24" s="40"/>
      <c r="K24" s="50" t="s">
        <v>47</v>
      </c>
      <c r="L24" s="92">
        <v>695</v>
      </c>
      <c r="M24" s="39"/>
      <c r="N24" s="39"/>
      <c r="O24" s="39"/>
      <c r="P24" s="39"/>
      <c r="Q24" s="39"/>
    </row>
    <row r="25" spans="2:17" s="37" customFormat="1" ht="31.7" customHeight="1" x14ac:dyDescent="0.25">
      <c r="B25" s="41"/>
      <c r="C25" s="41"/>
      <c r="D25" s="41"/>
      <c r="E25" s="41"/>
      <c r="F25" s="41"/>
      <c r="G25" s="41"/>
      <c r="H25" s="41"/>
      <c r="I25" s="41"/>
      <c r="J25" s="41"/>
      <c r="K25" s="42" t="s">
        <v>26</v>
      </c>
      <c r="L25" s="47">
        <f>SUM(L19+L23+L24+L22)</f>
        <v>12057.5</v>
      </c>
      <c r="M25" s="41"/>
      <c r="N25" s="41"/>
      <c r="O25" s="41"/>
      <c r="P25" s="41"/>
      <c r="Q25" s="41"/>
    </row>
    <row r="26" spans="2:17" s="2" customFormat="1" ht="40.700000000000003" customHeight="1" x14ac:dyDescent="0.35">
      <c r="B26" s="39"/>
      <c r="C26" s="39"/>
      <c r="D26" s="39"/>
      <c r="E26" s="39"/>
      <c r="F26" s="39"/>
      <c r="G26" s="39"/>
      <c r="H26" s="39"/>
      <c r="I26" s="40"/>
      <c r="J26" s="39"/>
      <c r="K26" s="48"/>
      <c r="L26" s="51"/>
      <c r="M26" s="39"/>
      <c r="N26" s="39"/>
      <c r="O26" s="39"/>
      <c r="P26" s="39"/>
      <c r="Q26" s="39"/>
    </row>
    <row r="27" spans="2:17" s="37" customFormat="1" ht="31.7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2" t="s">
        <v>27</v>
      </c>
      <c r="L27" s="52">
        <f>'SALES WORKSHEET'!L29</f>
        <v>12532.2</v>
      </c>
      <c r="M27" s="41"/>
      <c r="N27" s="41"/>
      <c r="O27" s="41"/>
      <c r="P27" s="41"/>
      <c r="Q27" s="41"/>
    </row>
    <row r="28" spans="2:17" s="2" customFormat="1" ht="40.700000000000003" customHeight="1" x14ac:dyDescent="0.35">
      <c r="B28" s="39"/>
      <c r="C28" s="39"/>
      <c r="D28" s="39"/>
      <c r="E28" s="39"/>
      <c r="F28" s="39"/>
      <c r="G28" s="39"/>
      <c r="H28" s="39"/>
      <c r="I28" s="40"/>
      <c r="J28" s="39"/>
      <c r="K28" s="39"/>
      <c r="L28" s="49"/>
      <c r="M28" s="39"/>
      <c r="N28" s="39"/>
      <c r="O28" s="39"/>
      <c r="P28" s="39"/>
      <c r="Q28" s="39"/>
    </row>
    <row r="29" spans="2:17" s="2" customFormat="1" ht="21" x14ac:dyDescent="0.35">
      <c r="B29" s="113" t="s">
        <v>28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2:17" s="2" customFormat="1" ht="21" x14ac:dyDescent="0.35">
      <c r="B30" s="115" t="s">
        <v>29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2:17" s="2" customFormat="1" ht="40.700000000000003" customHeight="1" x14ac:dyDescent="0.3">
      <c r="B31" s="40"/>
      <c r="C31" s="39"/>
      <c r="D31" s="39"/>
      <c r="E31" s="54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s="2" customFormat="1" ht="28.5" x14ac:dyDescent="0.45">
      <c r="B32" s="107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2:17" s="2" customFormat="1" ht="40.700000000000003" customHeight="1" x14ac:dyDescent="0.3">
      <c r="B33" s="40"/>
      <c r="C33" s="39"/>
      <c r="D33" s="39"/>
      <c r="E33" s="54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s="2" customFormat="1" ht="21" x14ac:dyDescent="0.35">
      <c r="B34" s="109" t="s">
        <v>31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2:17" s="2" customFormat="1" ht="40.700000000000003" customHeight="1" x14ac:dyDescent="0.3">
      <c r="B35" s="40"/>
      <c r="C35" s="39"/>
      <c r="D35" s="39"/>
      <c r="E35" s="5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s="37" customFormat="1" ht="31.7" customHeight="1" x14ac:dyDescent="0.25">
      <c r="B36" s="41"/>
      <c r="C36" s="41"/>
      <c r="D36" s="41"/>
      <c r="E36" s="41"/>
      <c r="F36" s="41"/>
      <c r="G36" s="41"/>
      <c r="H36" s="41"/>
      <c r="I36" s="41"/>
      <c r="J36" s="53"/>
      <c r="K36" s="42" t="s">
        <v>3</v>
      </c>
      <c r="L36" s="56">
        <f>SUM(L27-L25)</f>
        <v>474.70000000000073</v>
      </c>
      <c r="M36" s="41"/>
      <c r="N36" s="41"/>
      <c r="O36" s="41"/>
      <c r="P36" s="41"/>
      <c r="Q36" s="41"/>
    </row>
    <row r="37" spans="2:17" s="37" customFormat="1" ht="31.7" customHeight="1" x14ac:dyDescent="0.25">
      <c r="B37" s="41"/>
      <c r="C37" s="41"/>
      <c r="D37" s="41"/>
      <c r="E37" s="41"/>
      <c r="F37" s="41"/>
      <c r="G37" s="41"/>
      <c r="H37" s="41"/>
      <c r="I37" s="41"/>
      <c r="J37" s="53"/>
      <c r="K37" s="42" t="s">
        <v>32</v>
      </c>
      <c r="L37" s="56">
        <f>SUM(L36*0.5)</f>
        <v>237.35000000000036</v>
      </c>
      <c r="M37" s="41"/>
      <c r="N37" s="41"/>
      <c r="O37" s="41"/>
      <c r="P37" s="41"/>
      <c r="Q37" s="41"/>
    </row>
    <row r="38" spans="2:17" s="2" customFormat="1" ht="40.700000000000003" customHeight="1" x14ac:dyDescent="0.35">
      <c r="B38" s="39"/>
      <c r="C38" s="39"/>
      <c r="D38" s="39"/>
      <c r="E38" s="39"/>
      <c r="F38" s="39"/>
      <c r="G38" s="39"/>
      <c r="H38" s="39"/>
      <c r="I38" s="57"/>
      <c r="J38" s="58"/>
      <c r="K38" s="59"/>
      <c r="L38" s="60"/>
      <c r="M38" s="39"/>
      <c r="N38" s="39"/>
      <c r="O38" s="39"/>
      <c r="P38" s="39"/>
      <c r="Q38" s="39"/>
    </row>
    <row r="39" spans="2:17" s="37" customFormat="1" ht="31.7" customHeight="1" x14ac:dyDescent="0.25">
      <c r="B39" s="41"/>
      <c r="C39" s="41"/>
      <c r="D39" s="41"/>
      <c r="E39" s="41"/>
      <c r="F39" s="41"/>
      <c r="G39" s="41"/>
      <c r="H39" s="41"/>
      <c r="I39" s="41"/>
      <c r="J39" s="53"/>
      <c r="K39" s="42" t="s">
        <v>33</v>
      </c>
      <c r="L39" s="56">
        <v>1500</v>
      </c>
      <c r="M39" s="41"/>
      <c r="N39" s="41"/>
      <c r="O39" s="41"/>
      <c r="P39" s="41"/>
      <c r="Q39" s="41"/>
    </row>
    <row r="40" spans="2:17" s="37" customFormat="1" ht="31.7" customHeight="1" x14ac:dyDescent="0.25">
      <c r="B40" s="41"/>
      <c r="C40" s="41"/>
      <c r="D40" s="41"/>
      <c r="E40" s="41"/>
      <c r="F40" s="41"/>
      <c r="G40" s="41"/>
      <c r="H40" s="41"/>
      <c r="I40" s="41"/>
      <c r="J40" s="53"/>
      <c r="K40" s="42" t="s">
        <v>34</v>
      </c>
      <c r="L40" s="56">
        <f>MAX(0,L37)</f>
        <v>237.35000000000036</v>
      </c>
      <c r="M40" s="41"/>
      <c r="N40" s="41"/>
      <c r="O40" s="41"/>
      <c r="P40" s="41"/>
      <c r="Q40" s="41"/>
    </row>
    <row r="41" spans="2:17" s="37" customFormat="1" ht="31.7" customHeight="1" x14ac:dyDescent="0.25">
      <c r="B41" s="41"/>
      <c r="C41" s="41"/>
      <c r="D41" s="41"/>
      <c r="E41" s="41"/>
      <c r="F41" s="41"/>
      <c r="G41" s="41"/>
      <c r="H41" s="41"/>
      <c r="I41" s="41"/>
      <c r="J41" s="53"/>
      <c r="K41" s="42" t="s">
        <v>35</v>
      </c>
      <c r="L41" s="61">
        <f>SUM(L39:L40)</f>
        <v>1737.3500000000004</v>
      </c>
      <c r="M41" s="41"/>
      <c r="N41" s="41"/>
      <c r="O41" s="41"/>
      <c r="P41" s="41"/>
      <c r="Q41" s="41"/>
    </row>
    <row r="42" spans="2:17" x14ac:dyDescent="0.2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</sheetData>
  <sheetProtection sheet="1" objects="1" scenarios="1" selectLockedCells="1"/>
  <mergeCells count="7">
    <mergeCell ref="B32:Q32"/>
    <mergeCell ref="B34:Q34"/>
    <mergeCell ref="B11:Q11"/>
    <mergeCell ref="B14:Q14"/>
    <mergeCell ref="B16:Q16"/>
    <mergeCell ref="B29:Q29"/>
    <mergeCell ref="B30:Q30"/>
  </mergeCells>
  <hyperlinks>
    <hyperlink ref="A2" location="'SALES WORKSHEET'!A1" display="CLICK HERE FOR SALES WORKSHEET" xr:uid="{00000000-0004-0000-0100-000000000000}"/>
    <hyperlink ref="J13" location="'SALES WORKSHEET'!A1" display="SALES WORKSHEET" xr:uid="{00000000-0004-0000-0100-000001000000}"/>
  </hyperlinks>
  <pageMargins left="0.36" right="0.38" top="0.75" bottom="0.75" header="0.3" footer="0.3"/>
  <pageSetup scale="46" orientation="portrait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SALES WORKSHEET</vt:lpstr>
      <vt:lpstr>BANK FEE WORKSHEET</vt:lpstr>
      <vt:lpstr>'BANK FEE WORKSHEET'!Print_Area</vt:lpstr>
      <vt:lpstr>'SALES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Citadel</cp:lastModifiedBy>
  <cp:lastPrinted>2022-01-04T16:39:12Z</cp:lastPrinted>
  <dcterms:created xsi:type="dcterms:W3CDTF">2016-10-26T19:46:12Z</dcterms:created>
  <dcterms:modified xsi:type="dcterms:W3CDTF">2022-01-04T16:39:37Z</dcterms:modified>
</cp:coreProperties>
</file>